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NGR ACUMULADOS (2)" sheetId="2" r:id="rId1"/>
    <sheet name="GASTOS ACUM (2)" sheetId="1" r:id="rId2"/>
  </sheets>
  <definedNames>
    <definedName name="_xlnm.Print_Area" localSheetId="1">'GASTOS ACUM (2)'!$A$1:$G$33</definedName>
    <definedName name="_xlnm.Print_Area" localSheetId="0">'INGR ACUMULADOS (2)'!$B$1:$K$26</definedName>
  </definedNames>
  <calcPr calcId="145621"/>
</workbook>
</file>

<file path=xl/calcChain.xml><?xml version="1.0" encoding="utf-8"?>
<calcChain xmlns="http://schemas.openxmlformats.org/spreadsheetml/2006/main">
  <c r="G25" i="2" l="1"/>
  <c r="C20" i="1" l="1"/>
  <c r="F9" i="1"/>
  <c r="C9" i="1"/>
  <c r="B9" i="1"/>
  <c r="F16" i="2" l="1"/>
  <c r="H20" i="2"/>
  <c r="G18" i="2"/>
  <c r="F18" i="2"/>
  <c r="F14" i="2"/>
  <c r="G17" i="1" l="1"/>
  <c r="J12" i="2" l="1"/>
  <c r="K10" i="2"/>
  <c r="B13" i="1" l="1"/>
  <c r="G23" i="1" l="1"/>
  <c r="K25" i="2"/>
  <c r="G29" i="1" l="1"/>
  <c r="K19" i="2"/>
  <c r="F22" i="1" l="1"/>
  <c r="C22" i="1"/>
  <c r="J16" i="2"/>
  <c r="G12" i="2"/>
  <c r="G16" i="2" s="1"/>
  <c r="F12" i="2"/>
  <c r="H10" i="2"/>
  <c r="H11" i="2"/>
  <c r="G22" i="1" l="1"/>
  <c r="F16" i="1"/>
  <c r="K11" i="2"/>
  <c r="K9" i="2"/>
  <c r="H19" i="2" l="1"/>
  <c r="D17" i="1" l="1"/>
  <c r="B22" i="1" l="1"/>
  <c r="J18" i="2" l="1"/>
  <c r="J22" i="2" s="1"/>
  <c r="F22" i="2" l="1"/>
  <c r="K18" i="2" l="1"/>
  <c r="G22" i="2"/>
  <c r="K22" i="2" s="1"/>
  <c r="F28" i="1"/>
  <c r="G11" i="1" l="1"/>
  <c r="G15" i="1" l="1"/>
  <c r="G13" i="1"/>
  <c r="G12" i="1"/>
  <c r="G10" i="1"/>
  <c r="B16" i="1" l="1"/>
  <c r="C16" i="1"/>
  <c r="F18" i="1" l="1"/>
  <c r="C18" i="1"/>
  <c r="D16" i="1"/>
  <c r="D22" i="1"/>
  <c r="G18" i="1" l="1"/>
  <c r="H18" i="2" l="1"/>
  <c r="H25" i="2" l="1"/>
  <c r="H9" i="2" l="1"/>
  <c r="D23" i="1" l="1"/>
  <c r="E23" i="1"/>
  <c r="B18" i="1" l="1"/>
  <c r="B24" i="1" s="1"/>
  <c r="D18" i="1" l="1"/>
  <c r="I12" i="2" l="1"/>
  <c r="I14" i="2"/>
  <c r="H14" i="2"/>
  <c r="K12" i="2" l="1"/>
  <c r="I22" i="2"/>
  <c r="H12" i="2" l="1"/>
  <c r="F20" i="1"/>
  <c r="F24" i="1" s="1"/>
  <c r="D11" i="1"/>
  <c r="E11" i="1"/>
  <c r="D12" i="1"/>
  <c r="E12" i="1"/>
  <c r="D13" i="1"/>
  <c r="E13" i="1"/>
  <c r="D15" i="1"/>
  <c r="E17" i="1"/>
  <c r="B28" i="1"/>
  <c r="C28" i="1"/>
  <c r="G28" i="1" s="1"/>
  <c r="D29" i="1"/>
  <c r="G20" i="1" l="1"/>
  <c r="K16" i="2"/>
  <c r="H22" i="2"/>
  <c r="H16" i="2"/>
  <c r="D28" i="1"/>
  <c r="E15" i="1"/>
  <c r="C24" i="1" l="1"/>
  <c r="G24" i="1" s="1"/>
  <c r="D20" i="1"/>
  <c r="D10" i="1"/>
  <c r="E10" i="1"/>
  <c r="E9" i="1" s="1"/>
  <c r="E24" i="1" s="1"/>
  <c r="G9" i="1" l="1"/>
  <c r="D9" i="1"/>
  <c r="D24" i="1" l="1"/>
</calcChain>
</file>

<file path=xl/sharedStrings.xml><?xml version="1.0" encoding="utf-8"?>
<sst xmlns="http://schemas.openxmlformats.org/spreadsheetml/2006/main" count="71" uniqueCount="62">
  <si>
    <t>II. SISTEMA GENERAL DE REGALIAS</t>
  </si>
  <si>
    <t xml:space="preserve">  • Fortalecimiento Institucional</t>
  </si>
  <si>
    <t>* GASTO DE SERVICIO DE LA DEUDA</t>
  </si>
  <si>
    <t xml:space="preserve">  • Gastos de comercialización y producción </t>
  </si>
  <si>
    <t xml:space="preserve">  • Transferencias (1)</t>
  </si>
  <si>
    <t xml:space="preserve">  • Gastos Generales</t>
  </si>
  <si>
    <t xml:space="preserve">  • Gastos de Personal</t>
  </si>
  <si>
    <t>* GASTOS DE FUNCIONAMIENTO Y OPERACIÓN</t>
  </si>
  <si>
    <t>I. INFIVALLE</t>
  </si>
  <si>
    <t>6 = (1) - (5)</t>
  </si>
  <si>
    <t>(2/1)</t>
  </si>
  <si>
    <t>(2)</t>
  </si>
  <si>
    <t>(1)</t>
  </si>
  <si>
    <t xml:space="preserve">PPTO DISPONIBLE         </t>
  </si>
  <si>
    <t>% EJEC. /PPTO AÑO</t>
  </si>
  <si>
    <t>Concepto</t>
  </si>
  <si>
    <t>Ingreso por Ejecución de Proyectos</t>
  </si>
  <si>
    <t xml:space="preserve">Intereses de cartera  </t>
  </si>
  <si>
    <t>Intereses de inversiones financieras</t>
  </si>
  <si>
    <t>INGRESOS CORRIENTES</t>
  </si>
  <si>
    <t>PPTO.AÑO 2013</t>
  </si>
  <si>
    <t>% EJEC. Vs. PPTO. AÑO</t>
  </si>
  <si>
    <t>EJECUCIÓN PPTAL ACUMULADA</t>
  </si>
  <si>
    <t>EJECUCION ACUMULADA</t>
  </si>
  <si>
    <t xml:space="preserve">EJECUCIÓN PRESUPUESTAL DE INGRESOS (miles de pesos) </t>
  </si>
  <si>
    <r>
      <t xml:space="preserve">EJECUCIÒN PRESUPUESTAL DE GASTOS </t>
    </r>
    <r>
      <rPr>
        <b/>
        <sz val="12"/>
        <color theme="1"/>
        <rFont val="Arial"/>
        <family val="2"/>
      </rPr>
      <t>(miles $)</t>
    </r>
  </si>
  <si>
    <t>CONVENIOS</t>
  </si>
  <si>
    <t>Fondo Ciencia, tecnologìa e innovaciòn (Formatic + Enferm. huérfanas)</t>
  </si>
  <si>
    <t xml:space="preserve">  • Fondo Ciencia, Tecnologìa e Innovaciòn (Formatic + Enferm. huérfanas)</t>
  </si>
  <si>
    <t>PPTO.  DEFINITIVO</t>
  </si>
  <si>
    <t xml:space="preserve">(1) Contiene transferencia a Indervalle, Contralorìa Deptal., transferencia de excedentes.  </t>
  </si>
  <si>
    <t xml:space="preserve">  • Convenio Proyecto Rutas para la paz </t>
  </si>
  <si>
    <t>TOTAL INGRESOS DE INFIVALLE</t>
  </si>
  <si>
    <t>TOTAL INFIVALLE + CONVENIOS</t>
  </si>
  <si>
    <t>SUBTOTAL INGRESOS CORRIENTES</t>
  </si>
  <si>
    <t>SUBTOTAL INGR. RECURSOS DE CAPITAL</t>
  </si>
  <si>
    <t>SUBTOTAL GASTOS DE INFIVALLE</t>
  </si>
  <si>
    <t xml:space="preserve"> • INVERSIÓN GENERAL</t>
  </si>
  <si>
    <t xml:space="preserve"> • CONVENIOS (2)</t>
  </si>
  <si>
    <t>Convenio Rutas para la Paz</t>
  </si>
  <si>
    <t>* CONTRIBUCIÓN NETA -EXCEDENT.PPTAL  (INFIVALLE)</t>
  </si>
  <si>
    <r>
      <t xml:space="preserve"> TOTAL INFIVALLE</t>
    </r>
    <r>
      <rPr>
        <sz val="12"/>
        <color theme="1"/>
        <rFont val="Arial"/>
        <family val="2"/>
      </rPr>
      <t>(Gastos+Contr.neta</t>
    </r>
    <r>
      <rPr>
        <b/>
        <sz val="12"/>
        <color theme="1"/>
        <rFont val="Arial"/>
        <family val="2"/>
      </rPr>
      <t>) + CONVENIOS</t>
    </r>
  </si>
  <si>
    <t>PPTO BIENIO 2019 - 2020</t>
  </si>
  <si>
    <t>DISP.INICIAL</t>
  </si>
  <si>
    <t>EJECUCIÓN</t>
  </si>
  <si>
    <t>%</t>
  </si>
  <si>
    <t xml:space="preserve"> VAR %</t>
  </si>
  <si>
    <t>PRESUPUESTO ANUAL 2019</t>
  </si>
  <si>
    <t>PPTO BIENIO 2019-2020</t>
  </si>
  <si>
    <t>% VAR</t>
  </si>
  <si>
    <t>% var 2019/2018</t>
  </si>
  <si>
    <t>BIENIO 2017-2018</t>
  </si>
  <si>
    <t>BIENIO 2017 - 2018</t>
  </si>
  <si>
    <t>2019-2020</t>
  </si>
  <si>
    <t>A SEPT 2019  (miles de $)</t>
  </si>
  <si>
    <t>EJECUCIÓN ACUMULADA A SEPT/2018</t>
  </si>
  <si>
    <t>Convenio CVC-Infivalle</t>
  </si>
  <si>
    <t>A SEPT 2018</t>
  </si>
  <si>
    <t>A SEPT 2019</t>
  </si>
  <si>
    <t xml:space="preserve">  * Ejecución de convenios</t>
  </si>
  <si>
    <t>SEPT 2018</t>
  </si>
  <si>
    <t>Var.% 2019-2018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</si>
</sst>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9"/>
      <color theme="1"/>
      <name val="Tahoma"/>
      <family val="2"/>
    </font>
    <font>
      <sz val="13"/>
      <color theme="1"/>
      <name val="Arial"/>
      <family val="2"/>
    </font>
    <font>
      <sz val="13"/>
      <name val="Calibri"/>
      <family val="2"/>
    </font>
    <font>
      <sz val="12"/>
      <name val="Arial"/>
      <family val="2"/>
    </font>
    <font>
      <b/>
      <sz val="13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.5"/>
      <color theme="1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</font>
    <font>
      <b/>
      <sz val="10"/>
      <name val="Calibri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1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0" fontId="0" fillId="0" borderId="0" xfId="0" applyFont="1" applyAlignment="1">
      <alignment vertical="justify" wrapText="1"/>
    </xf>
    <xf numFmtId="9" fontId="4" fillId="2" borderId="3" xfId="2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2" borderId="3" xfId="0" applyFont="1" applyFill="1" applyBorder="1"/>
    <xf numFmtId="3" fontId="6" fillId="0" borderId="3" xfId="0" applyNumberFormat="1" applyFont="1" applyFill="1" applyBorder="1"/>
    <xf numFmtId="9" fontId="7" fillId="0" borderId="3" xfId="2" applyFont="1" applyFill="1" applyBorder="1" applyAlignment="1">
      <alignment horizontal="center"/>
    </xf>
    <xf numFmtId="3" fontId="7" fillId="0" borderId="3" xfId="0" applyNumberFormat="1" applyFont="1" applyFill="1" applyBorder="1"/>
    <xf numFmtId="0" fontId="7" fillId="0" borderId="3" xfId="0" applyFont="1" applyFill="1" applyBorder="1"/>
    <xf numFmtId="0" fontId="4" fillId="0" borderId="3" xfId="0" applyFont="1" applyFill="1" applyBorder="1"/>
    <xf numFmtId="3" fontId="9" fillId="0" borderId="0" xfId="0" applyNumberFormat="1" applyFont="1" applyFill="1" applyBorder="1"/>
    <xf numFmtId="9" fontId="7" fillId="0" borderId="5" xfId="2" applyFont="1" applyFill="1" applyBorder="1" applyAlignment="1">
      <alignment horizontal="center"/>
    </xf>
    <xf numFmtId="0" fontId="7" fillId="0" borderId="6" xfId="0" applyFont="1" applyFill="1" applyBorder="1" applyAlignment="1">
      <alignment vertical="justify" wrapText="1"/>
    </xf>
    <xf numFmtId="9" fontId="7" fillId="0" borderId="7" xfId="2" applyFont="1" applyFill="1" applyBorder="1" applyAlignment="1">
      <alignment horizontal="center"/>
    </xf>
    <xf numFmtId="3" fontId="7" fillId="0" borderId="7" xfId="0" applyNumberFormat="1" applyFont="1" applyFill="1" applyBorder="1"/>
    <xf numFmtId="3" fontId="10" fillId="0" borderId="7" xfId="3" applyNumberFormat="1" applyFill="1" applyBorder="1" applyAlignment="1">
      <alignment horizontal="right"/>
    </xf>
    <xf numFmtId="0" fontId="7" fillId="0" borderId="7" xfId="0" applyFont="1" applyFill="1" applyBorder="1"/>
    <xf numFmtId="43" fontId="0" fillId="0" borderId="0" xfId="1" applyFont="1"/>
    <xf numFmtId="3" fontId="7" fillId="0" borderId="5" xfId="0" applyNumberFormat="1" applyFont="1" applyFill="1" applyBorder="1"/>
    <xf numFmtId="3" fontId="10" fillId="0" borderId="8" xfId="3" applyNumberFormat="1" applyBorder="1" applyAlignment="1">
      <alignment horizontal="right"/>
    </xf>
    <xf numFmtId="0" fontId="7" fillId="0" borderId="5" xfId="0" applyFont="1" applyFill="1" applyBorder="1"/>
    <xf numFmtId="9" fontId="0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64" fontId="0" fillId="0" borderId="0" xfId="1" applyNumberFormat="1" applyFont="1"/>
    <xf numFmtId="164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 applyFill="1"/>
    <xf numFmtId="0" fontId="0" fillId="0" borderId="0" xfId="0" applyBorder="1" applyAlignment="1">
      <alignment vertical="justify"/>
    </xf>
    <xf numFmtId="164" fontId="17" fillId="0" borderId="0" xfId="0" applyNumberFormat="1" applyFont="1" applyFill="1"/>
    <xf numFmtId="0" fontId="17" fillId="0" borderId="0" xfId="0" applyFont="1"/>
    <xf numFmtId="0" fontId="18" fillId="0" borderId="16" xfId="0" applyFont="1" applyFill="1" applyBorder="1"/>
    <xf numFmtId="9" fontId="2" fillId="0" borderId="0" xfId="2" applyFont="1" applyFill="1" applyBorder="1" applyAlignment="1">
      <alignment horizontal="center" vertical="top" wrapText="1"/>
    </xf>
    <xf numFmtId="3" fontId="19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3" fontId="16" fillId="2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/>
    </xf>
    <xf numFmtId="0" fontId="16" fillId="0" borderId="21" xfId="0" applyFont="1" applyFill="1" applyBorder="1"/>
    <xf numFmtId="0" fontId="16" fillId="0" borderId="22" xfId="0" applyFont="1" applyFill="1" applyBorder="1"/>
    <xf numFmtId="3" fontId="18" fillId="0" borderId="0" xfId="0" applyNumberFormat="1" applyFont="1" applyFill="1" applyBorder="1" applyAlignment="1">
      <alignment horizontal="right"/>
    </xf>
    <xf numFmtId="9" fontId="22" fillId="0" borderId="0" xfId="2" applyFont="1" applyFill="1" applyBorder="1" applyAlignment="1">
      <alignment horizontal="center" wrapText="1"/>
    </xf>
    <xf numFmtId="3" fontId="18" fillId="0" borderId="27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6" fillId="0" borderId="0" xfId="0" applyFont="1" applyFill="1" applyBorder="1"/>
    <xf numFmtId="164" fontId="16" fillId="2" borderId="10" xfId="1" applyNumberFormat="1" applyFont="1" applyFill="1" applyBorder="1" applyAlignment="1">
      <alignment horizontal="right"/>
    </xf>
    <xf numFmtId="0" fontId="16" fillId="2" borderId="10" xfId="0" applyFont="1" applyFill="1" applyBorder="1"/>
    <xf numFmtId="0" fontId="16" fillId="2" borderId="17" xfId="0" applyFont="1" applyFill="1" applyBorder="1"/>
    <xf numFmtId="0" fontId="16" fillId="2" borderId="28" xfId="0" applyFont="1" applyFill="1" applyBorder="1"/>
    <xf numFmtId="0" fontId="17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4" fontId="0" fillId="0" borderId="0" xfId="0" applyNumberFormat="1" applyFill="1"/>
    <xf numFmtId="0" fontId="29" fillId="0" borderId="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Border="1"/>
    <xf numFmtId="43" fontId="0" fillId="0" borderId="0" xfId="1" applyFont="1" applyBorder="1"/>
    <xf numFmtId="164" fontId="0" fillId="0" borderId="0" xfId="0" applyNumberFormat="1" applyBorder="1"/>
    <xf numFmtId="10" fontId="0" fillId="0" borderId="0" xfId="2" applyNumberFormat="1" applyFont="1" applyBorder="1"/>
    <xf numFmtId="164" fontId="0" fillId="0" borderId="0" xfId="1" applyNumberFormat="1" applyFont="1" applyBorder="1"/>
    <xf numFmtId="3" fontId="26" fillId="0" borderId="0" xfId="0" applyNumberFormat="1" applyFont="1" applyBorder="1"/>
    <xf numFmtId="3" fontId="0" fillId="0" borderId="0" xfId="0" applyNumberFormat="1" applyBorder="1"/>
    <xf numFmtId="164" fontId="0" fillId="0" borderId="0" xfId="1" applyNumberFormat="1" applyFont="1" applyFill="1" applyBorder="1"/>
    <xf numFmtId="164" fontId="2" fillId="0" borderId="0" xfId="0" applyNumberFormat="1" applyFont="1" applyBorder="1"/>
    <xf numFmtId="3" fontId="18" fillId="0" borderId="0" xfId="1" applyNumberFormat="1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43" fontId="26" fillId="0" borderId="0" xfId="0" applyNumberFormat="1" applyFont="1" applyBorder="1"/>
    <xf numFmtId="10" fontId="0" fillId="0" borderId="0" xfId="2" applyNumberFormat="1" applyFont="1"/>
    <xf numFmtId="0" fontId="28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165" fontId="15" fillId="0" borderId="43" xfId="2" applyNumberFormat="1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/>
    </xf>
    <xf numFmtId="3" fontId="7" fillId="0" borderId="8" xfId="0" applyNumberFormat="1" applyFont="1" applyFill="1" applyBorder="1"/>
    <xf numFmtId="3" fontId="10" fillId="0" borderId="44" xfId="3" applyNumberFormat="1" applyFill="1" applyBorder="1" applyAlignment="1">
      <alignment horizontal="right"/>
    </xf>
    <xf numFmtId="3" fontId="0" fillId="0" borderId="0" xfId="0" applyNumberFormat="1" applyFont="1" applyAlignment="1">
      <alignment vertical="justify" wrapText="1"/>
    </xf>
    <xf numFmtId="0" fontId="14" fillId="2" borderId="45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/>
    </xf>
    <xf numFmtId="0" fontId="33" fillId="2" borderId="12" xfId="0" applyFont="1" applyFill="1" applyBorder="1"/>
    <xf numFmtId="0" fontId="16" fillId="2" borderId="26" xfId="0" applyFont="1" applyFill="1" applyBorder="1"/>
    <xf numFmtId="0" fontId="16" fillId="2" borderId="18" xfId="0" applyFont="1" applyFill="1" applyBorder="1"/>
    <xf numFmtId="3" fontId="16" fillId="2" borderId="24" xfId="0" applyNumberFormat="1" applyFont="1" applyFill="1" applyBorder="1" applyAlignment="1">
      <alignment horizontal="right"/>
    </xf>
    <xf numFmtId="9" fontId="15" fillId="2" borderId="23" xfId="2" applyNumberFormat="1" applyFont="1" applyFill="1" applyBorder="1" applyAlignment="1">
      <alignment horizontal="center" vertical="top" wrapText="1"/>
    </xf>
    <xf numFmtId="9" fontId="4" fillId="0" borderId="6" xfId="2" applyFont="1" applyFill="1" applyBorder="1" applyAlignment="1">
      <alignment horizontal="center"/>
    </xf>
    <xf numFmtId="0" fontId="14" fillId="2" borderId="3" xfId="0" applyFont="1" applyFill="1" applyBorder="1"/>
    <xf numFmtId="49" fontId="0" fillId="0" borderId="0" xfId="0" applyNumberFormat="1"/>
    <xf numFmtId="3" fontId="7" fillId="0" borderId="4" xfId="0" applyNumberFormat="1" applyFont="1" applyFill="1" applyBorder="1"/>
    <xf numFmtId="3" fontId="16" fillId="0" borderId="9" xfId="0" applyNumberFormat="1" applyFont="1" applyFill="1" applyBorder="1" applyAlignment="1">
      <alignment horizontal="right"/>
    </xf>
    <xf numFmtId="3" fontId="16" fillId="0" borderId="15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7" fillId="0" borderId="9" xfId="0" applyNumberFormat="1" applyFont="1" applyFill="1" applyBorder="1"/>
    <xf numFmtId="3" fontId="10" fillId="0" borderId="21" xfId="3" applyNumberFormat="1" applyFill="1" applyBorder="1" applyAlignment="1">
      <alignment horizontal="right"/>
    </xf>
    <xf numFmtId="9" fontId="7" fillId="0" borderId="9" xfId="2" applyFont="1" applyFill="1" applyBorder="1" applyAlignment="1">
      <alignment horizontal="center"/>
    </xf>
    <xf numFmtId="3" fontId="9" fillId="2" borderId="6" xfId="0" applyNumberFormat="1" applyFont="1" applyFill="1" applyBorder="1"/>
    <xf numFmtId="0" fontId="9" fillId="2" borderId="3" xfId="0" applyFont="1" applyFill="1" applyBorder="1"/>
    <xf numFmtId="3" fontId="9" fillId="2" borderId="9" xfId="0" applyNumberFormat="1" applyFont="1" applyFill="1" applyBorder="1"/>
    <xf numFmtId="3" fontId="9" fillId="0" borderId="0" xfId="2" applyNumberFormat="1" applyFont="1" applyFill="1" applyBorder="1" applyAlignment="1">
      <alignment horizontal="center"/>
    </xf>
    <xf numFmtId="9" fontId="9" fillId="2" borderId="3" xfId="2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5" fillId="0" borderId="14" xfId="2" applyFont="1" applyFill="1" applyBorder="1" applyAlignment="1">
      <alignment horizontal="center" vertical="top" wrapText="1"/>
    </xf>
    <xf numFmtId="3" fontId="10" fillId="0" borderId="4" xfId="3" applyNumberFormat="1" applyFill="1" applyBorder="1" applyAlignment="1">
      <alignment horizontal="right"/>
    </xf>
    <xf numFmtId="9" fontId="7" fillId="0" borderId="4" xfId="2" applyFont="1" applyFill="1" applyBorder="1" applyAlignment="1">
      <alignment horizontal="center"/>
    </xf>
    <xf numFmtId="3" fontId="9" fillId="2" borderId="3" xfId="0" applyNumberFormat="1" applyFont="1" applyFill="1" applyBorder="1"/>
    <xf numFmtId="3" fontId="3" fillId="0" borderId="3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33" fillId="0" borderId="0" xfId="0" applyFont="1" applyFill="1" applyBorder="1"/>
    <xf numFmtId="3" fontId="10" fillId="0" borderId="0" xfId="3" applyNumberForma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2" borderId="25" xfId="0" applyFont="1" applyFill="1" applyBorder="1"/>
    <xf numFmtId="3" fontId="16" fillId="2" borderId="47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9" fontId="34" fillId="2" borderId="42" xfId="2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right"/>
    </xf>
    <xf numFmtId="9" fontId="7" fillId="0" borderId="6" xfId="2" applyFont="1" applyFill="1" applyBorder="1" applyAlignment="1">
      <alignment horizontal="center"/>
    </xf>
    <xf numFmtId="3" fontId="4" fillId="2" borderId="9" xfId="0" applyNumberFormat="1" applyFont="1" applyFill="1" applyBorder="1"/>
    <xf numFmtId="3" fontId="24" fillId="2" borderId="21" xfId="3" applyNumberFormat="1" applyFont="1" applyFill="1" applyBorder="1" applyAlignment="1">
      <alignment horizontal="right"/>
    </xf>
    <xf numFmtId="3" fontId="4" fillId="0" borderId="9" xfId="0" applyNumberFormat="1" applyFont="1" applyFill="1" applyBorder="1"/>
    <xf numFmtId="9" fontId="4" fillId="0" borderId="9" xfId="2" applyFont="1" applyFill="1" applyBorder="1" applyAlignment="1">
      <alignment horizontal="center"/>
    </xf>
    <xf numFmtId="3" fontId="24" fillId="0" borderId="21" xfId="3" applyNumberFormat="1" applyFont="1" applyFill="1" applyBorder="1" applyAlignment="1">
      <alignment horizontal="right"/>
    </xf>
    <xf numFmtId="0" fontId="9" fillId="2" borderId="8" xfId="0" applyFont="1" applyFill="1" applyBorder="1"/>
    <xf numFmtId="3" fontId="4" fillId="0" borderId="0" xfId="0" applyNumberFormat="1" applyFont="1" applyFill="1" applyBorder="1"/>
    <xf numFmtId="9" fontId="4" fillId="0" borderId="0" xfId="2" applyFont="1" applyFill="1" applyBorder="1" applyAlignment="1">
      <alignment horizontal="center"/>
    </xf>
    <xf numFmtId="0" fontId="14" fillId="2" borderId="4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164" fontId="16" fillId="2" borderId="48" xfId="1" applyNumberFormat="1" applyFont="1" applyFill="1" applyBorder="1" applyAlignment="1">
      <alignment horizontal="right"/>
    </xf>
    <xf numFmtId="164" fontId="16" fillId="2" borderId="19" xfId="1" applyNumberFormat="1" applyFont="1" applyFill="1" applyBorder="1" applyAlignment="1">
      <alignment horizontal="right"/>
    </xf>
    <xf numFmtId="164" fontId="16" fillId="2" borderId="49" xfId="1" applyNumberFormat="1" applyFont="1" applyFill="1" applyBorder="1" applyAlignment="1">
      <alignment horizontal="right"/>
    </xf>
    <xf numFmtId="164" fontId="16" fillId="2" borderId="43" xfId="1" applyNumberFormat="1" applyFont="1" applyFill="1" applyBorder="1" applyAlignment="1">
      <alignment horizontal="right"/>
    </xf>
    <xf numFmtId="3" fontId="18" fillId="0" borderId="47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9" fontId="27" fillId="0" borderId="24" xfId="2" applyFont="1" applyFill="1" applyBorder="1" applyAlignment="1">
      <alignment horizontal="center" wrapText="1"/>
    </xf>
    <xf numFmtId="3" fontId="18" fillId="0" borderId="50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right"/>
    </xf>
    <xf numFmtId="9" fontId="22" fillId="0" borderId="23" xfId="2" applyFont="1" applyFill="1" applyBorder="1" applyAlignment="1">
      <alignment horizontal="center" wrapText="1"/>
    </xf>
    <xf numFmtId="0" fontId="32" fillId="0" borderId="5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9" fontId="21" fillId="0" borderId="54" xfId="2" applyFont="1" applyFill="1" applyBorder="1" applyAlignment="1">
      <alignment horizontal="center" vertical="top" wrapText="1"/>
    </xf>
    <xf numFmtId="9" fontId="23" fillId="2" borderId="53" xfId="2" applyFont="1" applyFill="1" applyBorder="1" applyAlignment="1">
      <alignment horizontal="center" vertical="top" wrapText="1"/>
    </xf>
    <xf numFmtId="9" fontId="21" fillId="0" borderId="55" xfId="2" applyFont="1" applyFill="1" applyBorder="1" applyAlignment="1">
      <alignment horizontal="center" vertical="top" wrapText="1"/>
    </xf>
    <xf numFmtId="9" fontId="15" fillId="0" borderId="20" xfId="2" applyFont="1" applyFill="1" applyBorder="1" applyAlignment="1">
      <alignment horizontal="center" vertical="top" wrapText="1"/>
    </xf>
    <xf numFmtId="9" fontId="15" fillId="0" borderId="53" xfId="2" applyFont="1" applyFill="1" applyBorder="1" applyAlignment="1">
      <alignment horizontal="center" vertical="top" wrapText="1"/>
    </xf>
    <xf numFmtId="9" fontId="15" fillId="0" borderId="55" xfId="2" applyFont="1" applyFill="1" applyBorder="1" applyAlignment="1">
      <alignment horizontal="center" vertical="top" wrapText="1"/>
    </xf>
    <xf numFmtId="9" fontId="34" fillId="2" borderId="56" xfId="2" applyFont="1" applyFill="1" applyBorder="1" applyAlignment="1">
      <alignment horizontal="center" vertical="top" wrapText="1"/>
    </xf>
    <xf numFmtId="0" fontId="16" fillId="2" borderId="11" xfId="0" applyFont="1" applyFill="1" applyBorder="1"/>
    <xf numFmtId="0" fontId="16" fillId="2" borderId="12" xfId="0" applyFont="1" applyFill="1" applyBorder="1"/>
    <xf numFmtId="3" fontId="16" fillId="2" borderId="13" xfId="0" applyNumberFormat="1" applyFont="1" applyFill="1" applyBorder="1" applyAlignment="1">
      <alignment horizontal="right"/>
    </xf>
    <xf numFmtId="9" fontId="15" fillId="2" borderId="42" xfId="2" applyNumberFormat="1" applyFont="1" applyFill="1" applyBorder="1" applyAlignment="1">
      <alignment horizontal="center" vertical="top" wrapText="1"/>
    </xf>
    <xf numFmtId="3" fontId="16" fillId="2" borderId="12" xfId="0" applyNumberFormat="1" applyFont="1" applyFill="1" applyBorder="1" applyAlignment="1">
      <alignment horizontal="right"/>
    </xf>
    <xf numFmtId="0" fontId="20" fillId="0" borderId="57" xfId="0" applyFont="1" applyFill="1" applyBorder="1"/>
    <xf numFmtId="0" fontId="20" fillId="0" borderId="58" xfId="0" applyFont="1" applyFill="1" applyBorder="1"/>
    <xf numFmtId="3" fontId="20" fillId="0" borderId="59" xfId="0" applyNumberFormat="1" applyFont="1" applyFill="1" applyBorder="1" applyAlignment="1">
      <alignment horizontal="right"/>
    </xf>
    <xf numFmtId="9" fontId="35" fillId="0" borderId="60" xfId="2" applyNumberFormat="1" applyFont="1" applyFill="1" applyBorder="1" applyAlignment="1">
      <alignment horizontal="center" vertical="top" wrapText="1"/>
    </xf>
    <xf numFmtId="3" fontId="20" fillId="0" borderId="58" xfId="0" applyNumberFormat="1" applyFont="1" applyFill="1" applyBorder="1" applyAlignment="1">
      <alignment horizontal="right"/>
    </xf>
    <xf numFmtId="3" fontId="10" fillId="0" borderId="2" xfId="3" applyNumberFormat="1" applyFill="1" applyBorder="1" applyAlignment="1">
      <alignment horizontal="right"/>
    </xf>
    <xf numFmtId="3" fontId="8" fillId="0" borderId="2" xfId="2" applyNumberFormat="1" applyFont="1" applyFill="1" applyBorder="1" applyAlignment="1">
      <alignment horizontal="center"/>
    </xf>
    <xf numFmtId="0" fontId="7" fillId="0" borderId="8" xfId="0" applyFont="1" applyFill="1" applyBorder="1"/>
    <xf numFmtId="9" fontId="7" fillId="0" borderId="8" xfId="2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9" fontId="21" fillId="0" borderId="53" xfId="2" applyFont="1" applyFill="1" applyBorder="1" applyAlignment="1">
      <alignment horizontal="center" vertical="top" wrapText="1"/>
    </xf>
    <xf numFmtId="9" fontId="15" fillId="2" borderId="14" xfId="2" applyFont="1" applyFill="1" applyBorder="1" applyAlignment="1">
      <alignment horizontal="center" vertical="top" wrapText="1"/>
    </xf>
    <xf numFmtId="9" fontId="23" fillId="2" borderId="55" xfId="2" applyFont="1" applyFill="1" applyBorder="1" applyAlignment="1">
      <alignment horizontal="center" vertical="top" wrapText="1"/>
    </xf>
    <xf numFmtId="0" fontId="18" fillId="0" borderId="6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164" fontId="20" fillId="0" borderId="1" xfId="1" applyNumberFormat="1" applyFont="1" applyFill="1" applyBorder="1" applyAlignment="1">
      <alignment horizontal="right"/>
    </xf>
    <xf numFmtId="9" fontId="35" fillId="0" borderId="62" xfId="2" applyFont="1" applyFill="1" applyBorder="1" applyAlignment="1">
      <alignment horizontal="center" vertical="top" wrapText="1"/>
    </xf>
    <xf numFmtId="164" fontId="20" fillId="0" borderId="7" xfId="1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164" fontId="16" fillId="2" borderId="29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164" fontId="20" fillId="0" borderId="65" xfId="1" applyNumberFormat="1" applyFont="1" applyFill="1" applyBorder="1" applyAlignment="1">
      <alignment horizontal="right"/>
    </xf>
    <xf numFmtId="164" fontId="16" fillId="2" borderId="17" xfId="1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6" fillId="2" borderId="36" xfId="0" applyNumberFormat="1" applyFont="1" applyFill="1" applyBorder="1" applyAlignment="1">
      <alignment horizontal="right"/>
    </xf>
    <xf numFmtId="3" fontId="16" fillId="0" borderId="66" xfId="0" applyNumberFormat="1" applyFont="1" applyFill="1" applyBorder="1" applyAlignment="1">
      <alignment horizontal="right"/>
    </xf>
    <xf numFmtId="3" fontId="16" fillId="2" borderId="66" xfId="0" applyNumberFormat="1" applyFont="1" applyFill="1" applyBorder="1" applyAlignment="1">
      <alignment horizontal="right"/>
    </xf>
    <xf numFmtId="3" fontId="16" fillId="2" borderId="67" xfId="0" applyNumberFormat="1" applyFont="1" applyFill="1" applyBorder="1" applyAlignment="1">
      <alignment horizontal="right"/>
    </xf>
    <xf numFmtId="3" fontId="20" fillId="0" borderId="68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4" fillId="2" borderId="67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6" fillId="2" borderId="45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64" fontId="16" fillId="2" borderId="19" xfId="1" applyNumberFormat="1" applyFont="1" applyFill="1" applyBorder="1" applyAlignment="1">
      <alignment horizontal="center"/>
    </xf>
    <xf numFmtId="0" fontId="4" fillId="0" borderId="21" xfId="0" applyFont="1" applyFill="1" applyBorder="1"/>
    <xf numFmtId="3" fontId="4" fillId="0" borderId="21" xfId="0" applyNumberFormat="1" applyFont="1" applyFill="1" applyBorder="1"/>
    <xf numFmtId="9" fontId="4" fillId="0" borderId="21" xfId="2" applyFont="1" applyFill="1" applyBorder="1" applyAlignment="1">
      <alignment horizontal="center"/>
    </xf>
    <xf numFmtId="3" fontId="9" fillId="0" borderId="21" xfId="0" applyNumberFormat="1" applyFont="1" applyFill="1" applyBorder="1"/>
    <xf numFmtId="3" fontId="7" fillId="0" borderId="36" xfId="0" applyNumberFormat="1" applyFont="1" applyFill="1" applyBorder="1"/>
    <xf numFmtId="3" fontId="9" fillId="2" borderId="36" xfId="0" applyNumberFormat="1" applyFont="1" applyFill="1" applyBorder="1" applyAlignment="1">
      <alignment horizontal="center"/>
    </xf>
    <xf numFmtId="3" fontId="9" fillId="2" borderId="36" xfId="0" applyNumberFormat="1" applyFont="1" applyFill="1" applyBorder="1"/>
    <xf numFmtId="9" fontId="9" fillId="2" borderId="37" xfId="2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8" fillId="2" borderId="63" xfId="0" applyFont="1" applyFill="1" applyBorder="1" applyAlignment="1">
      <alignment horizontal="center" vertical="center" wrapText="1"/>
    </xf>
    <xf numFmtId="0" fontId="29" fillId="2" borderId="69" xfId="0" applyFont="1" applyFill="1" applyBorder="1" applyAlignment="1">
      <alignment horizontal="center" vertical="center" wrapText="1"/>
    </xf>
    <xf numFmtId="3" fontId="24" fillId="2" borderId="66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49" fontId="16" fillId="2" borderId="49" xfId="1" applyNumberFormat="1" applyFont="1" applyFill="1" applyBorder="1" applyAlignment="1">
      <alignment horizontal="right"/>
    </xf>
    <xf numFmtId="17" fontId="24" fillId="0" borderId="3" xfId="0" applyNumberFormat="1" applyFont="1" applyFill="1" applyBorder="1" applyAlignment="1">
      <alignment horizontal="center" vertical="center" wrapText="1"/>
    </xf>
    <xf numFmtId="41" fontId="0" fillId="0" borderId="0" xfId="6" applyFont="1"/>
    <xf numFmtId="41" fontId="0" fillId="0" borderId="0" xfId="6" applyFont="1" applyFill="1"/>
    <xf numFmtId="41" fontId="0" fillId="0" borderId="0" xfId="6" applyFont="1" applyBorder="1"/>
    <xf numFmtId="9" fontId="35" fillId="0" borderId="14" xfId="2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0" fontId="20" fillId="0" borderId="16" xfId="0" applyFont="1" applyFill="1" applyBorder="1"/>
    <xf numFmtId="0" fontId="20" fillId="0" borderId="10" xfId="0" applyFont="1" applyFill="1" applyBorder="1"/>
    <xf numFmtId="3" fontId="20" fillId="0" borderId="47" xfId="0" applyNumberFormat="1" applyFont="1" applyFill="1" applyBorder="1" applyAlignment="1">
      <alignment horizontal="right"/>
    </xf>
    <xf numFmtId="164" fontId="20" fillId="0" borderId="70" xfId="1" applyNumberFormat="1" applyFont="1" applyFill="1" applyBorder="1" applyAlignment="1">
      <alignment horizontal="right"/>
    </xf>
    <xf numFmtId="0" fontId="30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/>
    <xf numFmtId="0" fontId="7" fillId="0" borderId="7" xfId="0" applyFont="1" applyFill="1" applyBorder="1" applyAlignment="1">
      <alignment vertical="justify" wrapText="1"/>
    </xf>
    <xf numFmtId="3" fontId="10" fillId="0" borderId="1" xfId="3" applyNumberForma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justify" wrapText="1"/>
    </xf>
    <xf numFmtId="0" fontId="18" fillId="0" borderId="36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3" fontId="4" fillId="0" borderId="58" xfId="0" applyNumberFormat="1" applyFont="1" applyFill="1" applyBorder="1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justify"/>
    </xf>
    <xf numFmtId="0" fontId="14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7" fontId="4" fillId="0" borderId="36" xfId="0" applyNumberFormat="1" applyFont="1" applyFill="1" applyBorder="1" applyAlignment="1">
      <alignment horizontal="center" vertical="center" wrapText="1"/>
    </xf>
    <xf numFmtId="17" fontId="4" fillId="0" borderId="37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/>
    </xf>
  </cellXfs>
  <cellStyles count="7">
    <cellStyle name="Millares" xfId="1" builtinId="3"/>
    <cellStyle name="Millares [0]" xfId="6" builtinId="6"/>
    <cellStyle name="Normal" xfId="0" builtinId="0"/>
    <cellStyle name="Normal 2" xfId="4"/>
    <cellStyle name="Normal 3" xfId="5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8"/>
  <sheetViews>
    <sheetView showGridLines="0" tabSelected="1" workbookViewId="0">
      <selection activeCell="L21" sqref="L21"/>
    </sheetView>
  </sheetViews>
  <sheetFormatPr baseColWidth="10" defaultRowHeight="15" x14ac:dyDescent="0.25"/>
  <cols>
    <col min="1" max="1" width="5" customWidth="1"/>
    <col min="4" max="4" width="6.140625" customWidth="1"/>
    <col min="5" max="5" width="21.140625" customWidth="1"/>
    <col min="6" max="6" width="17.7109375" customWidth="1"/>
    <col min="7" max="7" width="15.5703125" customWidth="1"/>
    <col min="8" max="8" width="11" customWidth="1"/>
    <col min="9" max="9" width="14.140625" hidden="1" customWidth="1"/>
    <col min="10" max="10" width="16.85546875" style="1" customWidth="1"/>
    <col min="11" max="11" width="10.140625" style="1" customWidth="1"/>
    <col min="12" max="12" width="15" customWidth="1"/>
    <col min="13" max="13" width="16.28515625" style="50" customWidth="1"/>
    <col min="14" max="14" width="17.28515625" style="50" customWidth="1"/>
    <col min="15" max="15" width="24.28515625" style="50" customWidth="1"/>
    <col min="16" max="16" width="16.28515625" style="50" customWidth="1"/>
    <col min="17" max="17" width="11.42578125" style="50"/>
    <col min="18" max="19" width="13.140625" style="50" bestFit="1" customWidth="1"/>
    <col min="20" max="20" width="15.5703125" style="50" customWidth="1"/>
    <col min="21" max="22" width="15.140625" style="50" bestFit="1" customWidth="1"/>
    <col min="23" max="23" width="14.140625" style="50" bestFit="1" customWidth="1"/>
    <col min="24" max="26" width="11.42578125" style="50"/>
  </cols>
  <sheetData>
    <row r="2" spans="1:26" ht="18" x14ac:dyDescent="0.25">
      <c r="B2" s="256" t="s">
        <v>24</v>
      </c>
      <c r="C2" s="256"/>
      <c r="D2" s="256"/>
      <c r="E2" s="256"/>
      <c r="F2" s="256"/>
      <c r="G2" s="256"/>
      <c r="H2" s="256"/>
      <c r="I2" s="256"/>
      <c r="J2" s="256"/>
      <c r="K2" s="256"/>
    </row>
    <row r="3" spans="1:26" ht="15.75" thickBot="1" x14ac:dyDescent="0.3">
      <c r="B3" s="84"/>
      <c r="C3" s="84"/>
      <c r="D3" s="84"/>
      <c r="E3" s="84"/>
      <c r="F3" s="84"/>
      <c r="G3" s="84"/>
      <c r="H3" s="84"/>
      <c r="I3" s="84"/>
    </row>
    <row r="4" spans="1:26" ht="20.25" thickTop="1" thickBot="1" x14ac:dyDescent="0.35">
      <c r="B4" s="83"/>
      <c r="C4" s="83"/>
      <c r="D4" s="83"/>
      <c r="E4" s="83"/>
      <c r="F4" s="257" t="s">
        <v>54</v>
      </c>
      <c r="G4" s="258"/>
      <c r="H4" s="259"/>
      <c r="I4" s="144">
        <v>2013</v>
      </c>
      <c r="J4" s="108">
        <v>2018</v>
      </c>
      <c r="K4" s="82"/>
    </row>
    <row r="5" spans="1:26" ht="53.25" customHeight="1" thickTop="1" thickBot="1" x14ac:dyDescent="0.3">
      <c r="A5" s="70"/>
      <c r="B5" s="260" t="s">
        <v>15</v>
      </c>
      <c r="C5" s="261"/>
      <c r="D5" s="261"/>
      <c r="E5" s="262"/>
      <c r="F5" s="208" t="s">
        <v>29</v>
      </c>
      <c r="G5" s="81" t="s">
        <v>22</v>
      </c>
      <c r="H5" s="103" t="s">
        <v>21</v>
      </c>
      <c r="I5" s="72" t="s">
        <v>20</v>
      </c>
      <c r="J5" s="252" t="s">
        <v>55</v>
      </c>
      <c r="K5" s="172" t="s">
        <v>50</v>
      </c>
    </row>
    <row r="6" spans="1:26" ht="25.5" customHeight="1" thickTop="1" thickBot="1" x14ac:dyDescent="0.3">
      <c r="A6" s="70"/>
      <c r="B6" s="80" t="s">
        <v>8</v>
      </c>
      <c r="C6" s="80"/>
      <c r="D6" s="79"/>
      <c r="E6" s="79"/>
      <c r="F6" s="209"/>
      <c r="G6" s="78"/>
      <c r="H6" s="104"/>
      <c r="I6" s="77"/>
      <c r="J6" s="234"/>
      <c r="K6" s="235"/>
      <c r="L6" s="40"/>
    </row>
    <row r="7" spans="1:26" s="1" customFormat="1" ht="13.5" customHeight="1" thickTop="1" x14ac:dyDescent="0.25">
      <c r="A7" s="76"/>
      <c r="B7" s="75"/>
      <c r="C7" s="74"/>
      <c r="D7" s="74"/>
      <c r="E7" s="74"/>
      <c r="F7" s="208"/>
      <c r="G7" s="73"/>
      <c r="H7" s="105"/>
      <c r="I7" s="72"/>
      <c r="J7" s="101"/>
      <c r="K7" s="173"/>
      <c r="L7" s="71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6.5" x14ac:dyDescent="0.25">
      <c r="A8" s="70"/>
      <c r="B8" s="69" t="s">
        <v>19</v>
      </c>
      <c r="C8" s="68"/>
      <c r="D8" s="68"/>
      <c r="E8" s="68"/>
      <c r="F8" s="208"/>
      <c r="G8" s="67"/>
      <c r="H8" s="106"/>
      <c r="I8" s="66"/>
      <c r="J8" s="102"/>
      <c r="K8" s="173"/>
    </row>
    <row r="9" spans="1:26" ht="17.25" customHeight="1" x14ac:dyDescent="0.25">
      <c r="A9" s="65"/>
      <c r="B9" s="199" t="s">
        <v>18</v>
      </c>
      <c r="C9" s="200"/>
      <c r="D9" s="200"/>
      <c r="E9" s="200"/>
      <c r="F9" s="210">
        <v>3324700</v>
      </c>
      <c r="G9" s="251">
        <v>4574511.5524500003</v>
      </c>
      <c r="H9" s="202">
        <f>G9/F9</f>
        <v>1.3759170910006919</v>
      </c>
      <c r="I9" s="201"/>
      <c r="J9" s="203">
        <v>2562971.3993600002</v>
      </c>
      <c r="K9" s="174">
        <f>(G9-J9)/J9</f>
        <v>0.78484689824954823</v>
      </c>
      <c r="L9" s="40"/>
      <c r="M9" s="90"/>
      <c r="N9" s="90"/>
      <c r="O9" s="85"/>
      <c r="R9" s="86"/>
      <c r="S9" s="86"/>
      <c r="T9" s="86"/>
    </row>
    <row r="10" spans="1:26" ht="17.25" customHeight="1" x14ac:dyDescent="0.25">
      <c r="A10" s="65"/>
      <c r="B10" s="199" t="s">
        <v>17</v>
      </c>
      <c r="C10" s="204"/>
      <c r="D10" s="204"/>
      <c r="E10" s="204"/>
      <c r="F10" s="210">
        <v>17690853</v>
      </c>
      <c r="G10" s="201">
        <v>10082657.566</v>
      </c>
      <c r="H10" s="202">
        <f t="shared" ref="H10:H11" si="0">G10/F10</f>
        <v>0.56993620183266458</v>
      </c>
      <c r="I10" s="205"/>
      <c r="J10" s="203">
        <v>11933850</v>
      </c>
      <c r="K10" s="174">
        <f>(G10-J10)/J10</f>
        <v>-0.15512114145895922</v>
      </c>
      <c r="L10" s="40"/>
      <c r="M10" s="99"/>
      <c r="N10" s="85"/>
      <c r="O10" s="85"/>
      <c r="R10" s="86"/>
      <c r="S10" s="86"/>
      <c r="T10" s="86"/>
      <c r="U10" s="87"/>
      <c r="V10" s="88"/>
      <c r="X10" s="88"/>
    </row>
    <row r="11" spans="1:26" ht="18.75" customHeight="1" x14ac:dyDescent="0.25">
      <c r="A11" s="65"/>
      <c r="B11" s="199" t="s">
        <v>16</v>
      </c>
      <c r="C11" s="206"/>
      <c r="D11" s="206"/>
      <c r="E11" s="206"/>
      <c r="F11" s="210">
        <v>337409</v>
      </c>
      <c r="G11" s="201">
        <v>21964.294999999998</v>
      </c>
      <c r="H11" s="202">
        <f t="shared" si="0"/>
        <v>6.5096944657670658E-2</v>
      </c>
      <c r="I11" s="205"/>
      <c r="J11" s="203">
        <v>295939.59100000001</v>
      </c>
      <c r="K11" s="174">
        <f>(G11-J11)/J11</f>
        <v>-0.92578115376255965</v>
      </c>
      <c r="L11" s="4"/>
      <c r="N11" s="91"/>
      <c r="O11" s="91"/>
      <c r="P11" s="91"/>
      <c r="R11" s="86"/>
      <c r="S11" s="89"/>
      <c r="T11" s="89"/>
    </row>
    <row r="12" spans="1:26" ht="18" thickBot="1" x14ac:dyDescent="0.3">
      <c r="A12" s="50"/>
      <c r="B12" s="64" t="s">
        <v>34</v>
      </c>
      <c r="C12" s="63"/>
      <c r="D12" s="62"/>
      <c r="E12" s="62"/>
      <c r="F12" s="211">
        <f>SUM(F9:F11)</f>
        <v>21352962</v>
      </c>
      <c r="G12" s="207">
        <f>SUM(G9:G11)</f>
        <v>14679133.413450001</v>
      </c>
      <c r="H12" s="197">
        <f>+G12/F12</f>
        <v>0.68745185859694791</v>
      </c>
      <c r="I12" s="61" t="e">
        <f>#REF!+#REF!</f>
        <v>#REF!</v>
      </c>
      <c r="J12" s="211">
        <f>SUM(J9:J11)</f>
        <v>14792760.990360001</v>
      </c>
      <c r="K12" s="198">
        <f>(G12-J12)/J12</f>
        <v>-7.6812960734002249E-3</v>
      </c>
      <c r="L12" s="40"/>
      <c r="M12" s="87"/>
      <c r="R12" s="86"/>
      <c r="S12" s="86"/>
      <c r="T12" s="86"/>
    </row>
    <row r="13" spans="1:26" ht="10.5" customHeight="1" thickBot="1" x14ac:dyDescent="0.3">
      <c r="A13" s="50"/>
      <c r="B13" s="46"/>
      <c r="C13" s="59"/>
      <c r="D13" s="59"/>
      <c r="E13" s="59"/>
      <c r="F13" s="212"/>
      <c r="G13" s="58"/>
      <c r="H13" s="57"/>
      <c r="I13" s="56"/>
      <c r="J13" s="220"/>
      <c r="K13" s="176"/>
      <c r="M13" s="91"/>
    </row>
    <row r="14" spans="1:26" ht="18" thickBot="1" x14ac:dyDescent="0.3">
      <c r="A14" s="50"/>
      <c r="B14" s="115" t="s">
        <v>35</v>
      </c>
      <c r="C14" s="116"/>
      <c r="D14" s="116"/>
      <c r="E14" s="116"/>
      <c r="F14" s="213">
        <f>1952795</f>
        <v>1952795</v>
      </c>
      <c r="G14" s="117">
        <v>1483483</v>
      </c>
      <c r="H14" s="118">
        <f>+G14/F14</f>
        <v>0.75967165012200466</v>
      </c>
      <c r="I14" s="51" t="e">
        <f>SUM(#REF!)</f>
        <v>#REF!</v>
      </c>
      <c r="J14" s="146">
        <v>1697899</v>
      </c>
      <c r="K14" s="175">
        <v>0</v>
      </c>
      <c r="M14" s="91"/>
      <c r="N14" s="91"/>
      <c r="V14" s="89"/>
      <c r="W14" s="89"/>
    </row>
    <row r="15" spans="1:26" ht="17.25" thickBot="1" x14ac:dyDescent="0.3">
      <c r="A15" s="50"/>
      <c r="B15" s="55"/>
      <c r="C15" s="54"/>
      <c r="D15" s="54"/>
      <c r="E15" s="54"/>
      <c r="F15" s="214"/>
      <c r="G15" s="53"/>
      <c r="H15" s="107"/>
      <c r="I15" s="52"/>
      <c r="J15" s="123"/>
      <c r="K15" s="177"/>
      <c r="M15" s="91"/>
      <c r="N15" s="91"/>
      <c r="V15" s="89"/>
      <c r="W15" s="89"/>
    </row>
    <row r="16" spans="1:26" ht="18" thickBot="1" x14ac:dyDescent="0.3">
      <c r="A16" s="50"/>
      <c r="B16" s="145" t="s">
        <v>32</v>
      </c>
      <c r="C16" s="145"/>
      <c r="D16" s="145"/>
      <c r="E16" s="145"/>
      <c r="F16" s="215">
        <f>+F14+F12</f>
        <v>23305757</v>
      </c>
      <c r="G16" s="117">
        <f>+G14+G12</f>
        <v>16162616.413450001</v>
      </c>
      <c r="H16" s="118">
        <f>+G16/F16</f>
        <v>0.69350317234707293</v>
      </c>
      <c r="I16" s="51"/>
      <c r="J16" s="215">
        <f>+J14+J12</f>
        <v>16490659.990360001</v>
      </c>
      <c r="K16" s="175">
        <f>(G16-J16)/J16</f>
        <v>-1.9892689383066889E-2</v>
      </c>
      <c r="M16" s="91"/>
      <c r="N16" s="91"/>
      <c r="V16" s="89"/>
      <c r="W16" s="89"/>
    </row>
    <row r="17" spans="1:23" ht="17.25" thickBot="1" x14ac:dyDescent="0.3">
      <c r="A17" s="50"/>
      <c r="B17" s="55"/>
      <c r="C17" s="54"/>
      <c r="D17" s="54"/>
      <c r="E17" s="54"/>
      <c r="F17" s="214"/>
      <c r="G17" s="53"/>
      <c r="H17" s="107"/>
      <c r="I17" s="52"/>
      <c r="J17" s="214"/>
      <c r="K17" s="178"/>
      <c r="L17" s="4"/>
      <c r="M17" s="91"/>
      <c r="N17" s="91"/>
      <c r="V17" s="89"/>
      <c r="W17" s="89"/>
    </row>
    <row r="18" spans="1:23" ht="18" thickBot="1" x14ac:dyDescent="0.3">
      <c r="A18" s="50"/>
      <c r="B18" s="181" t="s">
        <v>26</v>
      </c>
      <c r="C18" s="182"/>
      <c r="D18" s="182"/>
      <c r="E18" s="182"/>
      <c r="F18" s="216">
        <f>SUM(F19:F20)</f>
        <v>5289213.5</v>
      </c>
      <c r="G18" s="183">
        <f>SUM(G19:G20)</f>
        <v>2320478.7000000002</v>
      </c>
      <c r="H18" s="184">
        <f>+G18/F18</f>
        <v>0.4387190458467975</v>
      </c>
      <c r="I18" s="185"/>
      <c r="J18" s="221">
        <f>+J19</f>
        <v>2463422.071</v>
      </c>
      <c r="K18" s="175">
        <f>(G18-J18)/J18</f>
        <v>-5.8026341763664342E-2</v>
      </c>
      <c r="L18" s="4"/>
      <c r="M18" s="91"/>
      <c r="N18" s="91"/>
      <c r="V18" s="89"/>
      <c r="W18" s="89"/>
    </row>
    <row r="19" spans="1:23" ht="18.75" thickTop="1" thickBot="1" x14ac:dyDescent="0.3">
      <c r="A19" s="50"/>
      <c r="B19" s="186" t="s">
        <v>39</v>
      </c>
      <c r="C19" s="187"/>
      <c r="D19" s="187"/>
      <c r="E19" s="187"/>
      <c r="F19" s="217">
        <v>3289213.5</v>
      </c>
      <c r="G19" s="188">
        <v>1120478.7</v>
      </c>
      <c r="H19" s="189">
        <f>+G19/F19</f>
        <v>0.34065246904769181</v>
      </c>
      <c r="I19" s="190"/>
      <c r="J19" s="217">
        <v>2463422.071</v>
      </c>
      <c r="K19" s="196">
        <f>(G19-J19)/J19</f>
        <v>-0.54515358403639147</v>
      </c>
      <c r="L19" s="4"/>
      <c r="M19" s="91"/>
      <c r="N19" s="91"/>
      <c r="V19" s="89"/>
      <c r="W19" s="89"/>
    </row>
    <row r="20" spans="1:23" ht="18" thickBot="1" x14ac:dyDescent="0.3">
      <c r="A20" s="50"/>
      <c r="B20" s="248" t="s">
        <v>56</v>
      </c>
      <c r="C20" s="249"/>
      <c r="D20" s="249"/>
      <c r="E20" s="249"/>
      <c r="F20" s="250">
        <v>2000000</v>
      </c>
      <c r="G20" s="246">
        <v>1200000</v>
      </c>
      <c r="H20" s="245">
        <f>+G20/F20</f>
        <v>0.6</v>
      </c>
      <c r="I20" s="246"/>
      <c r="J20" s="247"/>
      <c r="K20" s="176"/>
      <c r="L20" s="4"/>
      <c r="M20" s="91"/>
      <c r="N20" s="91"/>
      <c r="V20" s="89"/>
      <c r="W20" s="89"/>
    </row>
    <row r="21" spans="1:23" ht="15" customHeight="1" thickBot="1" x14ac:dyDescent="0.3">
      <c r="A21" s="50"/>
      <c r="B21" s="55"/>
      <c r="C21" s="60"/>
      <c r="D21" s="60"/>
      <c r="E21" s="60"/>
      <c r="F21" s="218"/>
      <c r="G21" s="124"/>
      <c r="H21" s="136"/>
      <c r="I21" s="125"/>
      <c r="J21" s="222"/>
      <c r="K21" s="179"/>
      <c r="L21" s="4"/>
      <c r="M21" s="91"/>
      <c r="N21" s="91"/>
      <c r="O21" s="91"/>
      <c r="V21" s="89"/>
      <c r="W21" s="89"/>
    </row>
    <row r="22" spans="1:23" ht="18.75" thickBot="1" x14ac:dyDescent="0.3">
      <c r="A22" s="50"/>
      <c r="B22" s="113" t="s">
        <v>33</v>
      </c>
      <c r="C22" s="112"/>
      <c r="D22" s="114"/>
      <c r="E22" s="114"/>
      <c r="F22" s="219">
        <f>+F18+F16</f>
        <v>28594970.5</v>
      </c>
      <c r="G22" s="147">
        <f>+G18+G16</f>
        <v>18483095.113450002</v>
      </c>
      <c r="H22" s="148">
        <f>G22/F22</f>
        <v>0.64637573637119161</v>
      </c>
      <c r="I22" s="149" t="e">
        <f>I14+I12</f>
        <v>#REF!</v>
      </c>
      <c r="J22" s="219">
        <f>+J18+J16</f>
        <v>18954082.061360002</v>
      </c>
      <c r="K22" s="180">
        <f>(G22-J22)/J22</f>
        <v>-2.4848839758384225E-2</v>
      </c>
      <c r="L22" s="4"/>
      <c r="M22" s="91"/>
      <c r="N22" s="91"/>
      <c r="O22" s="91"/>
      <c r="Q22" s="91"/>
      <c r="V22" s="89"/>
      <c r="W22" s="89"/>
    </row>
    <row r="23" spans="1:23" ht="55.5" customHeight="1" thickTop="1" thickBot="1" x14ac:dyDescent="0.3">
      <c r="A23" s="50"/>
      <c r="B23" s="141" t="s">
        <v>42</v>
      </c>
      <c r="C23" s="142"/>
      <c r="D23" s="142"/>
      <c r="E23" s="142"/>
      <c r="F23" s="238" t="s">
        <v>53</v>
      </c>
      <c r="G23" s="48"/>
      <c r="H23" s="47"/>
      <c r="I23" s="47"/>
      <c r="J23" s="267" t="s">
        <v>52</v>
      </c>
      <c r="K23" s="267"/>
      <c r="L23" s="4"/>
      <c r="M23" s="91"/>
      <c r="N23" s="91"/>
      <c r="P23" s="91"/>
      <c r="Q23" s="91"/>
      <c r="R23" s="91"/>
      <c r="S23" s="91"/>
      <c r="V23" s="89"/>
      <c r="W23" s="89"/>
    </row>
    <row r="24" spans="1:23" ht="18.75" thickBot="1" x14ac:dyDescent="0.3">
      <c r="B24" s="159" t="s">
        <v>0</v>
      </c>
      <c r="C24" s="160"/>
      <c r="D24" s="160"/>
      <c r="E24" s="161"/>
      <c r="F24" s="162" t="s">
        <v>43</v>
      </c>
      <c r="G24" s="163" t="s">
        <v>44</v>
      </c>
      <c r="H24" s="223" t="s">
        <v>45</v>
      </c>
      <c r="I24" s="163"/>
      <c r="J24" s="164" t="s">
        <v>57</v>
      </c>
      <c r="K24" s="165" t="s">
        <v>46</v>
      </c>
      <c r="V24" s="89"/>
      <c r="W24" s="89"/>
    </row>
    <row r="25" spans="1:23" ht="37.5" customHeight="1" thickBot="1" x14ac:dyDescent="0.3">
      <c r="B25" s="264" t="s">
        <v>27</v>
      </c>
      <c r="C25" s="265"/>
      <c r="D25" s="265"/>
      <c r="E25" s="266"/>
      <c r="F25" s="166">
        <v>7052496</v>
      </c>
      <c r="G25" s="167">
        <f>2925477+3900+8500</f>
        <v>2937877</v>
      </c>
      <c r="H25" s="168">
        <f>+G25/F25</f>
        <v>0.41657265739675714</v>
      </c>
      <c r="I25" s="169"/>
      <c r="J25" s="170">
        <v>3368913</v>
      </c>
      <c r="K25" s="171">
        <f>(G25-J25)/J25</f>
        <v>-0.12794512651410114</v>
      </c>
      <c r="M25" s="263"/>
      <c r="N25" s="263"/>
      <c r="O25" s="263"/>
      <c r="W25" s="89"/>
    </row>
    <row r="26" spans="1:23" x14ac:dyDescent="0.25">
      <c r="E26" s="45"/>
      <c r="F26" s="44"/>
      <c r="G26" s="4"/>
      <c r="M26" s="43"/>
      <c r="N26" s="43"/>
      <c r="O26" s="43"/>
    </row>
    <row r="27" spans="1:23" x14ac:dyDescent="0.25">
      <c r="F27" s="4"/>
      <c r="G27" s="4"/>
    </row>
    <row r="28" spans="1:23" x14ac:dyDescent="0.25">
      <c r="A28" s="121"/>
      <c r="F28" s="4"/>
      <c r="G28" s="4"/>
    </row>
    <row r="29" spans="1:23" x14ac:dyDescent="0.25">
      <c r="A29" s="121"/>
      <c r="G29" s="4"/>
      <c r="J29" s="3"/>
      <c r="K29" s="3"/>
      <c r="L29" s="100"/>
      <c r="M29" s="89"/>
    </row>
    <row r="30" spans="1:23" x14ac:dyDescent="0.25">
      <c r="G30" s="38"/>
      <c r="M30" s="89"/>
    </row>
    <row r="31" spans="1:23" x14ac:dyDescent="0.25">
      <c r="G31" s="38"/>
    </row>
    <row r="32" spans="1:23" x14ac:dyDescent="0.25">
      <c r="G32" s="38"/>
    </row>
    <row r="33" spans="7:16" x14ac:dyDescent="0.25">
      <c r="G33" s="38"/>
    </row>
    <row r="34" spans="7:16" x14ac:dyDescent="0.25">
      <c r="G34" s="38"/>
    </row>
    <row r="35" spans="7:16" x14ac:dyDescent="0.25">
      <c r="G35" s="21"/>
      <c r="J35" s="42"/>
      <c r="K35"/>
    </row>
    <row r="36" spans="7:16" x14ac:dyDescent="0.25">
      <c r="G36" s="38"/>
      <c r="K36"/>
    </row>
    <row r="37" spans="7:16" x14ac:dyDescent="0.25">
      <c r="G37" s="38"/>
      <c r="K37"/>
    </row>
    <row r="38" spans="7:16" x14ac:dyDescent="0.25">
      <c r="G38" s="38"/>
      <c r="K38"/>
    </row>
    <row r="39" spans="7:16" x14ac:dyDescent="0.25">
      <c r="G39" s="39"/>
      <c r="K39"/>
      <c r="M39" s="89"/>
    </row>
    <row r="40" spans="7:16" x14ac:dyDescent="0.25">
      <c r="G40" s="40"/>
      <c r="K40"/>
      <c r="M40" s="89"/>
      <c r="N40" s="89"/>
      <c r="O40" s="89"/>
      <c r="P40" s="89"/>
    </row>
    <row r="41" spans="7:16" x14ac:dyDescent="0.25">
      <c r="G41" s="41"/>
      <c r="M41" s="92"/>
      <c r="N41" s="89"/>
      <c r="O41" s="89"/>
      <c r="P41" s="89"/>
    </row>
    <row r="42" spans="7:16" x14ac:dyDescent="0.25">
      <c r="G42" s="40"/>
      <c r="M42" s="89"/>
      <c r="N42" s="89"/>
      <c r="O42" s="89"/>
      <c r="P42" s="89"/>
    </row>
    <row r="43" spans="7:16" x14ac:dyDescent="0.25">
      <c r="G43" s="40"/>
      <c r="M43" s="89"/>
      <c r="N43" s="89"/>
      <c r="O43" s="89"/>
      <c r="P43" s="89"/>
    </row>
    <row r="44" spans="7:16" x14ac:dyDescent="0.25">
      <c r="M44" s="89"/>
      <c r="N44" s="89"/>
      <c r="O44" s="89"/>
      <c r="P44" s="89"/>
    </row>
    <row r="45" spans="7:16" x14ac:dyDescent="0.25">
      <c r="N45" s="89"/>
      <c r="O45" s="89"/>
      <c r="P45" s="89"/>
    </row>
    <row r="46" spans="7:16" x14ac:dyDescent="0.25">
      <c r="N46" s="87"/>
      <c r="O46" s="87"/>
      <c r="P46" s="93"/>
    </row>
    <row r="47" spans="7:16" x14ac:dyDescent="0.25">
      <c r="P47" s="89"/>
    </row>
    <row r="48" spans="7:16" x14ac:dyDescent="0.25">
      <c r="P48" s="88"/>
    </row>
  </sheetData>
  <mergeCells count="6">
    <mergeCell ref="B2:K2"/>
    <mergeCell ref="F4:H4"/>
    <mergeCell ref="B5:E5"/>
    <mergeCell ref="M25:O25"/>
    <mergeCell ref="B25:E25"/>
    <mergeCell ref="J23:K23"/>
  </mergeCells>
  <printOptions horizontalCentered="1"/>
  <pageMargins left="0.70866141732283472" right="0.70866141732283472" top="0.81" bottom="0.74803149606299213" header="0.31496062992125984" footer="0.31496062992125984"/>
  <pageSetup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topLeftCell="A16" workbookViewId="0">
      <selection activeCell="I16" sqref="I16"/>
    </sheetView>
  </sheetViews>
  <sheetFormatPr baseColWidth="10" defaultRowHeight="15" x14ac:dyDescent="0.25"/>
  <cols>
    <col min="1" max="1" width="63.140625" customWidth="1"/>
    <col min="2" max="2" width="15.42578125" customWidth="1"/>
    <col min="3" max="3" width="14.42578125" customWidth="1"/>
    <col min="4" max="4" width="8.140625" customWidth="1"/>
    <col min="5" max="5" width="13.85546875" hidden="1" customWidth="1"/>
    <col min="6" max="6" width="13.7109375" style="1" customWidth="1"/>
    <col min="7" max="7" width="10.140625" style="1" customWidth="1"/>
    <col min="8" max="8" width="16.140625" style="1" customWidth="1"/>
    <col min="9" max="9" width="13.140625" customWidth="1"/>
  </cols>
  <sheetData>
    <row r="2" spans="1:9" ht="18" x14ac:dyDescent="0.25">
      <c r="A2" s="270" t="s">
        <v>25</v>
      </c>
      <c r="B2" s="270"/>
      <c r="C2" s="270"/>
      <c r="D2" s="270"/>
      <c r="E2" s="270"/>
      <c r="F2" s="270"/>
      <c r="G2" s="270"/>
      <c r="H2" s="36"/>
    </row>
    <row r="3" spans="1:9" ht="18.75" thickBot="1" x14ac:dyDescent="0.3">
      <c r="A3" s="36"/>
      <c r="B3" s="36"/>
      <c r="C3" s="37"/>
      <c r="D3" s="36"/>
      <c r="E3" s="36"/>
      <c r="F3" s="35"/>
      <c r="G3" s="34"/>
      <c r="H3" s="34"/>
    </row>
    <row r="4" spans="1:9" ht="31.5" customHeight="1" thickBot="1" x14ac:dyDescent="0.3">
      <c r="A4" s="33"/>
      <c r="B4" s="33"/>
      <c r="C4" s="280" t="s">
        <v>58</v>
      </c>
      <c r="D4" s="281"/>
      <c r="E4" s="32"/>
      <c r="F4" s="241" t="s">
        <v>57</v>
      </c>
      <c r="G4" s="271" t="s">
        <v>61</v>
      </c>
      <c r="H4" s="26"/>
    </row>
    <row r="5" spans="1:9" ht="15" customHeight="1" x14ac:dyDescent="0.25">
      <c r="A5" s="274" t="s">
        <v>15</v>
      </c>
      <c r="B5" s="276" t="s">
        <v>47</v>
      </c>
      <c r="C5" s="278" t="s">
        <v>23</v>
      </c>
      <c r="D5" s="278" t="s">
        <v>14</v>
      </c>
      <c r="E5" s="135"/>
      <c r="F5" s="282" t="s">
        <v>23</v>
      </c>
      <c r="G5" s="272"/>
      <c r="H5" s="26"/>
    </row>
    <row r="6" spans="1:9" ht="30" customHeight="1" x14ac:dyDescent="0.25">
      <c r="A6" s="275"/>
      <c r="B6" s="277"/>
      <c r="C6" s="279"/>
      <c r="D6" s="277"/>
      <c r="E6" s="134" t="s">
        <v>13</v>
      </c>
      <c r="F6" s="283"/>
      <c r="G6" s="272"/>
      <c r="H6" s="31"/>
    </row>
    <row r="7" spans="1:9" ht="16.5" thickBot="1" x14ac:dyDescent="0.3">
      <c r="A7" s="30"/>
      <c r="B7" s="28" t="s">
        <v>12</v>
      </c>
      <c r="C7" s="28" t="s">
        <v>11</v>
      </c>
      <c r="D7" s="28" t="s">
        <v>10</v>
      </c>
      <c r="E7" s="28" t="s">
        <v>9</v>
      </c>
      <c r="F7" s="239"/>
      <c r="G7" s="273"/>
      <c r="H7" s="26"/>
    </row>
    <row r="8" spans="1:9" ht="16.5" thickBot="1" x14ac:dyDescent="0.3">
      <c r="A8" s="13" t="s">
        <v>8</v>
      </c>
      <c r="B8" s="28"/>
      <c r="C8" s="28"/>
      <c r="D8" s="29"/>
      <c r="E8" s="28"/>
      <c r="F8" s="27"/>
      <c r="G8" s="195"/>
      <c r="H8" s="31"/>
    </row>
    <row r="9" spans="1:9" ht="16.5" thickBot="1" x14ac:dyDescent="0.3">
      <c r="A9" s="8" t="s">
        <v>7</v>
      </c>
      <c r="B9" s="7">
        <f>+B10+B11+B12+B13+B14</f>
        <v>20770528</v>
      </c>
      <c r="C9" s="7">
        <f>+C10+C11+C12+C13+C14</f>
        <v>10958335.806020001</v>
      </c>
      <c r="D9" s="6">
        <f t="shared" ref="D9:D24" si="0">C9/B9</f>
        <v>0.52759062292590742</v>
      </c>
      <c r="E9" s="7">
        <f>SUM(E10:E13)</f>
        <v>7812192.1939799991</v>
      </c>
      <c r="F9" s="7">
        <f>+F10+F11+F12+F13+F14</f>
        <v>10490187.22938</v>
      </c>
      <c r="G9" s="6">
        <f t="shared" ref="G9:G17" si="1">(C9-F9)/F9</f>
        <v>4.462728513832917E-2</v>
      </c>
      <c r="H9" s="94"/>
      <c r="I9" s="25"/>
    </row>
    <row r="10" spans="1:9" x14ac:dyDescent="0.25">
      <c r="A10" s="24" t="s">
        <v>6</v>
      </c>
      <c r="B10" s="22">
        <v>7264773</v>
      </c>
      <c r="C10" s="23">
        <v>4344272.2980000004</v>
      </c>
      <c r="D10" s="15">
        <f t="shared" si="0"/>
        <v>0.59799147172251632</v>
      </c>
      <c r="E10" s="22">
        <f>B10-C10</f>
        <v>2920500.7019999996</v>
      </c>
      <c r="F10" s="23">
        <v>5045472.8969999999</v>
      </c>
      <c r="G10" s="15">
        <f t="shared" si="1"/>
        <v>-0.13897618980708984</v>
      </c>
      <c r="H10" s="95"/>
      <c r="I10" s="21"/>
    </row>
    <row r="11" spans="1:9" x14ac:dyDescent="0.25">
      <c r="A11" s="20" t="s">
        <v>5</v>
      </c>
      <c r="B11" s="18">
        <v>1868040</v>
      </c>
      <c r="C11" s="19">
        <v>654334.26977000001</v>
      </c>
      <c r="D11" s="15">
        <f t="shared" si="0"/>
        <v>0.35027851104366076</v>
      </c>
      <c r="E11" s="18">
        <f>B11-C11</f>
        <v>1213705.7302299999</v>
      </c>
      <c r="F11" s="19">
        <v>776760.52138000005</v>
      </c>
      <c r="G11" s="17">
        <f>(C11-F11)/F11</f>
        <v>-0.15761132065838826</v>
      </c>
      <c r="H11" s="95"/>
    </row>
    <row r="12" spans="1:9" x14ac:dyDescent="0.25">
      <c r="A12" s="20" t="s">
        <v>4</v>
      </c>
      <c r="B12" s="18">
        <v>2905147</v>
      </c>
      <c r="C12" s="19">
        <v>527859.93299999996</v>
      </c>
      <c r="D12" s="15">
        <f t="shared" si="0"/>
        <v>0.18169818360310167</v>
      </c>
      <c r="E12" s="18">
        <f>B12-C12</f>
        <v>2377287.0669999998</v>
      </c>
      <c r="F12" s="19">
        <v>2088169.477</v>
      </c>
      <c r="G12" s="17">
        <f t="shared" si="1"/>
        <v>-0.7472140365932568</v>
      </c>
      <c r="H12" s="95"/>
    </row>
    <row r="13" spans="1:9" ht="15.75" customHeight="1" x14ac:dyDescent="0.25">
      <c r="A13" s="254" t="s">
        <v>3</v>
      </c>
      <c r="B13" s="18">
        <f>8671614-1939046</f>
        <v>6732568</v>
      </c>
      <c r="C13" s="255">
        <v>5431869.3052500002</v>
      </c>
      <c r="D13" s="17">
        <f t="shared" si="0"/>
        <v>0.8068049673245038</v>
      </c>
      <c r="E13" s="18">
        <f>B13-C13</f>
        <v>1300698.6947499998</v>
      </c>
      <c r="F13" s="255">
        <v>2579784.3339999998</v>
      </c>
      <c r="G13" s="17">
        <f t="shared" si="1"/>
        <v>1.105551705877597</v>
      </c>
      <c r="H13" s="95"/>
      <c r="I13" s="4"/>
    </row>
    <row r="14" spans="1:9" ht="15.75" customHeight="1" thickBot="1" x14ac:dyDescent="0.3">
      <c r="A14" s="16" t="s">
        <v>59</v>
      </c>
      <c r="B14" s="253">
        <v>2000000</v>
      </c>
      <c r="C14" s="143">
        <v>0</v>
      </c>
      <c r="D14" s="150"/>
      <c r="E14" s="253"/>
      <c r="F14" s="143">
        <v>0</v>
      </c>
      <c r="G14" s="150">
        <v>0</v>
      </c>
      <c r="H14" s="95"/>
      <c r="I14" s="4"/>
    </row>
    <row r="15" spans="1:9" ht="16.5" thickBot="1" x14ac:dyDescent="0.3">
      <c r="A15" s="8" t="s">
        <v>2</v>
      </c>
      <c r="B15" s="7">
        <v>96183</v>
      </c>
      <c r="C15" s="7">
        <v>17277.810000000001</v>
      </c>
      <c r="D15" s="6">
        <f t="shared" si="0"/>
        <v>0.1796347587411497</v>
      </c>
      <c r="E15" s="7">
        <f>B15-C15</f>
        <v>78905.19</v>
      </c>
      <c r="F15" s="7">
        <v>15068.843000000001</v>
      </c>
      <c r="G15" s="6">
        <f t="shared" si="1"/>
        <v>0.14659167926827563</v>
      </c>
      <c r="H15" s="96"/>
    </row>
    <row r="16" spans="1:9" ht="16.5" thickBot="1" x14ac:dyDescent="0.3">
      <c r="A16" s="130" t="s">
        <v>37</v>
      </c>
      <c r="B16" s="131">
        <f>B17+B21</f>
        <v>2500000</v>
      </c>
      <c r="C16" s="131">
        <f>C17+C21</f>
        <v>916690</v>
      </c>
      <c r="D16" s="6">
        <f>C16/B16</f>
        <v>0.366676</v>
      </c>
      <c r="E16" s="129"/>
      <c r="F16" s="131">
        <f>SUM(F17:F17)</f>
        <v>454470</v>
      </c>
      <c r="G16" s="6">
        <v>1</v>
      </c>
      <c r="H16" s="132"/>
    </row>
    <row r="17" spans="1:10" ht="15.75" customHeight="1" thickBot="1" x14ac:dyDescent="0.3">
      <c r="A17" s="193" t="s">
        <v>1</v>
      </c>
      <c r="B17" s="109">
        <v>2500000</v>
      </c>
      <c r="C17" s="110">
        <v>916690</v>
      </c>
      <c r="D17" s="194">
        <f t="shared" si="0"/>
        <v>0.366676</v>
      </c>
      <c r="E17" s="109">
        <f>B17-C17</f>
        <v>1583310</v>
      </c>
      <c r="F17" s="109">
        <v>454470</v>
      </c>
      <c r="G17" s="17">
        <f t="shared" si="1"/>
        <v>1.0170528307699078</v>
      </c>
      <c r="H17" s="97"/>
    </row>
    <row r="18" spans="1:10" ht="15.75" customHeight="1" thickBot="1" x14ac:dyDescent="0.3">
      <c r="A18" s="8" t="s">
        <v>36</v>
      </c>
      <c r="B18" s="151">
        <f>+B9+B15+B16</f>
        <v>23366711</v>
      </c>
      <c r="C18" s="151">
        <f>+C9+C15+C16</f>
        <v>11892303.616020001</v>
      </c>
      <c r="D18" s="6">
        <f t="shared" si="0"/>
        <v>0.50894212779967196</v>
      </c>
      <c r="E18" s="151"/>
      <c r="F18" s="151">
        <f>+F9+F15+F16</f>
        <v>10959726.072380001</v>
      </c>
      <c r="G18" s="6">
        <f>(C18-F18)/F18</f>
        <v>8.5091318658978427E-2</v>
      </c>
      <c r="H18" s="97"/>
      <c r="I18" s="242"/>
      <c r="J18" s="242"/>
    </row>
    <row r="19" spans="1:10" s="1" customFormat="1" ht="15.75" customHeight="1" thickBot="1" x14ac:dyDescent="0.3">
      <c r="A19" s="13"/>
      <c r="B19" s="153"/>
      <c r="C19" s="155"/>
      <c r="D19" s="154"/>
      <c r="E19" s="153"/>
      <c r="F19" s="153"/>
      <c r="G19" s="119"/>
      <c r="H19" s="97"/>
      <c r="I19" s="243"/>
      <c r="J19" s="243"/>
    </row>
    <row r="20" spans="1:10" ht="15.75" customHeight="1" thickBot="1" x14ac:dyDescent="0.3">
      <c r="A20" s="156" t="s">
        <v>40</v>
      </c>
      <c r="B20" s="151">
        <v>1939046</v>
      </c>
      <c r="C20" s="152">
        <f>+'INGR ACUMULADOS (2)'!G16-'GASTOS ACUM (2)'!C18</f>
        <v>4270312.7974299993</v>
      </c>
      <c r="D20" s="6">
        <f t="shared" si="0"/>
        <v>2.2022751380988379</v>
      </c>
      <c r="E20" s="151"/>
      <c r="F20" s="236">
        <f>+'INGR ACUMULADOS (2)'!J16-'GASTOS ACUM (2)'!F18</f>
        <v>5530933.9179800004</v>
      </c>
      <c r="G20" s="6">
        <f>(C20-F20)/F20</f>
        <v>-0.22792192769686956</v>
      </c>
      <c r="H20" s="97"/>
      <c r="I20" s="242"/>
      <c r="J20" s="242"/>
    </row>
    <row r="21" spans="1:10" ht="15.75" customHeight="1" thickBot="1" x14ac:dyDescent="0.3">
      <c r="A21" s="12"/>
      <c r="B21" s="126"/>
      <c r="C21" s="127"/>
      <c r="D21" s="128"/>
      <c r="E21" s="126"/>
      <c r="F21" s="126"/>
      <c r="G21" s="150"/>
      <c r="H21" s="97"/>
      <c r="I21" s="242"/>
      <c r="J21" s="242"/>
    </row>
    <row r="22" spans="1:10" ht="18.75" customHeight="1" thickBot="1" x14ac:dyDescent="0.3">
      <c r="A22" s="130" t="s">
        <v>38</v>
      </c>
      <c r="B22" s="139">
        <f>B23</f>
        <v>3289213.5</v>
      </c>
      <c r="C22" s="139">
        <f>C23</f>
        <v>911466.30500000005</v>
      </c>
      <c r="D22" s="133">
        <f t="shared" si="0"/>
        <v>0.27710767482864829</v>
      </c>
      <c r="E22" s="140"/>
      <c r="F22" s="139">
        <f>F23</f>
        <v>2281502.2829999998</v>
      </c>
      <c r="G22" s="6">
        <f>(C22-F22)/F22</f>
        <v>-0.60049730750148878</v>
      </c>
      <c r="H22" s="97"/>
      <c r="I22" s="242"/>
      <c r="J22" s="242"/>
    </row>
    <row r="23" spans="1:10" ht="15.75" customHeight="1" thickBot="1" x14ac:dyDescent="0.3">
      <c r="A23" s="12" t="s">
        <v>31</v>
      </c>
      <c r="B23" s="122">
        <v>3289213.5</v>
      </c>
      <c r="C23" s="137">
        <v>911466.30500000005</v>
      </c>
      <c r="D23" s="138">
        <f t="shared" si="0"/>
        <v>0.27710767482864829</v>
      </c>
      <c r="E23" s="122">
        <f>B23-C23</f>
        <v>2377747.1949999998</v>
      </c>
      <c r="F23" s="137">
        <v>2281502.2829999998</v>
      </c>
      <c r="G23" s="15">
        <f t="shared" ref="G23" si="2">(C23-F23)/F23</f>
        <v>-0.60049730750148878</v>
      </c>
      <c r="H23" s="97"/>
      <c r="I23" s="242"/>
      <c r="J23" s="242"/>
    </row>
    <row r="24" spans="1:10" ht="16.5" thickBot="1" x14ac:dyDescent="0.3">
      <c r="A24" s="8" t="s">
        <v>41</v>
      </c>
      <c r="B24" s="7">
        <f>+B18+B20+B22</f>
        <v>28594970.5</v>
      </c>
      <c r="C24" s="7">
        <f>+C18+C20+C22</f>
        <v>17074082.718450002</v>
      </c>
      <c r="D24" s="6">
        <f t="shared" si="0"/>
        <v>0.59710090340712196</v>
      </c>
      <c r="E24" s="139" t="e">
        <f>E9+E15+#REF!</f>
        <v>#REF!</v>
      </c>
      <c r="F24" s="7">
        <f>+F18+F20+F22</f>
        <v>18772162.273359999</v>
      </c>
      <c r="G24" s="6">
        <f>(C24-F24)/F24</f>
        <v>-9.0457323465596706E-2</v>
      </c>
      <c r="H24" s="143"/>
      <c r="I24" s="242"/>
      <c r="J24" s="242"/>
    </row>
    <row r="25" spans="1:10" ht="15.75" x14ac:dyDescent="0.25">
      <c r="A25" s="224"/>
      <c r="B25" s="225"/>
      <c r="C25" s="225"/>
      <c r="D25" s="226"/>
      <c r="E25" s="227"/>
      <c r="F25" s="225"/>
      <c r="G25" s="226"/>
      <c r="H25" s="143"/>
      <c r="I25" s="242"/>
      <c r="J25" s="242"/>
    </row>
    <row r="26" spans="1:10" s="50" customFormat="1" ht="16.5" thickBot="1" x14ac:dyDescent="0.3">
      <c r="B26" s="237" t="s">
        <v>53</v>
      </c>
      <c r="C26" s="157"/>
      <c r="D26" s="158"/>
      <c r="E26" s="14"/>
      <c r="F26" s="284" t="s">
        <v>51</v>
      </c>
      <c r="G26" s="284"/>
      <c r="H26" s="143"/>
      <c r="I26" s="244"/>
      <c r="J26" s="244"/>
    </row>
    <row r="27" spans="1:10" ht="18" customHeight="1" thickBot="1" x14ac:dyDescent="0.3">
      <c r="A27" s="120" t="s">
        <v>48</v>
      </c>
      <c r="B27" s="229" t="s">
        <v>43</v>
      </c>
      <c r="C27" s="232" t="s">
        <v>44</v>
      </c>
      <c r="D27" s="133" t="s">
        <v>45</v>
      </c>
      <c r="E27" s="139"/>
      <c r="F27" s="240" t="s">
        <v>60</v>
      </c>
      <c r="G27" s="233" t="s">
        <v>49</v>
      </c>
      <c r="H27" s="191"/>
      <c r="I27" s="242"/>
      <c r="J27" s="242"/>
    </row>
    <row r="28" spans="1:10" ht="16.5" thickBot="1" x14ac:dyDescent="0.3">
      <c r="A28" s="130" t="s">
        <v>0</v>
      </c>
      <c r="B28" s="230">
        <f>+B29</f>
        <v>7052496</v>
      </c>
      <c r="C28" s="139">
        <f>+C29</f>
        <v>1129405.9439999999</v>
      </c>
      <c r="D28" s="133">
        <f>C28/B28</f>
        <v>0.16014272734078827</v>
      </c>
      <c r="E28" s="139"/>
      <c r="F28" s="139">
        <f>+F29</f>
        <v>3174178.733</v>
      </c>
      <c r="G28" s="231">
        <f>(C28-F28)/F28</f>
        <v>-0.64418955610210127</v>
      </c>
      <c r="H28" s="192"/>
      <c r="I28" s="242"/>
      <c r="J28" s="242"/>
    </row>
    <row r="29" spans="1:10" ht="27.75" customHeight="1" thickBot="1" x14ac:dyDescent="0.3">
      <c r="A29" s="12" t="s">
        <v>28</v>
      </c>
      <c r="B29" s="228">
        <v>7052496</v>
      </c>
      <c r="C29" s="11">
        <v>1129405.9439999999</v>
      </c>
      <c r="D29" s="10">
        <f>C29/B29</f>
        <v>0.16014272734078827</v>
      </c>
      <c r="E29" s="9"/>
      <c r="F29" s="11">
        <v>3174178.733</v>
      </c>
      <c r="G29" s="10">
        <f>(C29-F29)/F29</f>
        <v>-0.64418955610210127</v>
      </c>
      <c r="H29" s="192"/>
      <c r="I29" s="4"/>
    </row>
    <row r="30" spans="1:10" ht="15.75" x14ac:dyDescent="0.25">
      <c r="B30" s="4"/>
      <c r="C30" s="4"/>
      <c r="F30" s="3"/>
      <c r="G30" s="3"/>
      <c r="H30" s="98"/>
    </row>
    <row r="31" spans="1:10" ht="11.25" customHeight="1" x14ac:dyDescent="0.25">
      <c r="B31" s="4"/>
      <c r="C31" s="4"/>
      <c r="F31" s="3"/>
      <c r="G31" s="3"/>
      <c r="H31" s="3"/>
    </row>
    <row r="32" spans="1:10" ht="15" customHeight="1" x14ac:dyDescent="0.25">
      <c r="A32" s="269" t="s">
        <v>30</v>
      </c>
      <c r="B32" s="269"/>
      <c r="C32" s="269"/>
      <c r="D32" s="269"/>
      <c r="E32" s="269"/>
      <c r="F32" s="269"/>
      <c r="G32" s="269"/>
      <c r="H32" s="111"/>
    </row>
    <row r="33" spans="1:8" s="1" customFormat="1" x14ac:dyDescent="0.25">
      <c r="A33" s="269"/>
      <c r="B33" s="269"/>
      <c r="C33" s="269"/>
      <c r="D33" s="269"/>
      <c r="E33" s="269"/>
      <c r="F33" s="269"/>
      <c r="G33" s="269"/>
      <c r="H33" s="5"/>
    </row>
    <row r="34" spans="1:8" x14ac:dyDescent="0.25">
      <c r="B34" s="4"/>
      <c r="C34" s="4"/>
      <c r="E34" s="4"/>
      <c r="F34" s="2"/>
      <c r="G34" s="3"/>
      <c r="H34" s="3"/>
    </row>
    <row r="35" spans="1:8" ht="16.5" customHeight="1" x14ac:dyDescent="0.25">
      <c r="A35" s="268"/>
      <c r="B35" s="268"/>
      <c r="C35" s="268"/>
      <c r="D35" s="268"/>
      <c r="E35" s="268"/>
      <c r="F35" s="268"/>
      <c r="G35" s="268"/>
      <c r="H35" s="3"/>
    </row>
    <row r="36" spans="1:8" x14ac:dyDescent="0.25">
      <c r="A36" s="268"/>
      <c r="B36" s="268"/>
      <c r="C36" s="268"/>
      <c r="D36" s="268"/>
      <c r="E36" s="268"/>
      <c r="F36" s="268"/>
      <c r="G36" s="268"/>
      <c r="H36" s="3"/>
    </row>
    <row r="37" spans="1:8" x14ac:dyDescent="0.25">
      <c r="C37" s="4"/>
      <c r="F37" s="3"/>
      <c r="G37" s="3"/>
      <c r="H37" s="42"/>
    </row>
    <row r="38" spans="1:8" x14ac:dyDescent="0.25">
      <c r="B38" s="38"/>
      <c r="C38" s="4"/>
      <c r="F38" s="2"/>
    </row>
    <row r="39" spans="1:8" x14ac:dyDescent="0.25">
      <c r="B39" s="38"/>
      <c r="C39" s="4"/>
      <c r="F39" s="2"/>
    </row>
    <row r="40" spans="1:8" x14ac:dyDescent="0.25">
      <c r="B40" s="38"/>
      <c r="C40" s="4"/>
      <c r="F40" s="2"/>
    </row>
  </sheetData>
  <mergeCells count="11">
    <mergeCell ref="A35:G36"/>
    <mergeCell ref="A32:G33"/>
    <mergeCell ref="A2:G2"/>
    <mergeCell ref="G4:G7"/>
    <mergeCell ref="A5:A6"/>
    <mergeCell ref="B5:B6"/>
    <mergeCell ref="C5:C6"/>
    <mergeCell ref="C4:D4"/>
    <mergeCell ref="D5:D6"/>
    <mergeCell ref="F5:F6"/>
    <mergeCell ref="F26:G26"/>
  </mergeCells>
  <printOptions verticalCentered="1"/>
  <pageMargins left="1.0629921259842521" right="0.19685039370078741" top="0.56000000000000005" bottom="0.51" header="0.31496062992125984" footer="0.31496062992125984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 ACUMULADOS (2)</vt:lpstr>
      <vt:lpstr>GASTOS ACUM (2)</vt:lpstr>
      <vt:lpstr>'GASTOS ACUM (2)'!Área_de_impresión</vt:lpstr>
      <vt:lpstr>'INGR ACUMULADOS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 Otero</dc:creator>
  <cp:lastModifiedBy>Juliana Stephanie Renteria Gutierrez</cp:lastModifiedBy>
  <cp:lastPrinted>2019-01-03T14:10:21Z</cp:lastPrinted>
  <dcterms:created xsi:type="dcterms:W3CDTF">2016-08-16T15:05:38Z</dcterms:created>
  <dcterms:modified xsi:type="dcterms:W3CDTF">2019-10-08T16:24:14Z</dcterms:modified>
</cp:coreProperties>
</file>